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filterPrivacy="1" defaultThemeVersion="124226"/>
  <xr:revisionPtr revIDLastSave="0" documentId="8_{5AA7510D-09EC-4311-946D-068317E3491A}" xr6:coauthVersionLast="45" xr6:coauthVersionMax="45" xr10:uidLastSave="{00000000-0000-0000-0000-000000000000}"/>
  <bookViews>
    <workbookView xWindow="-108" yWindow="-108" windowWidth="23256" windowHeight="12576" activeTab="3"/>
  </bookViews>
  <sheets>
    <sheet name="ΠΕ60 ΑΠΟΣΠΑΣΕΙΣ " sheetId="12" r:id="rId1"/>
    <sheet name="ΠΕ70 ΤΟΠΟΘΕΤΗΣΕΙΣ " sheetId="13" r:id="rId2"/>
    <sheet name="ΠΕ05 ΤΡΟΠΟΠΟΙΗΣΕΙΣ " sheetId="14" r:id="rId3"/>
    <sheet name="ΠΕ86 ΕΠΑΝΑΤΟΠΟΘΕΤΗΣΗ  " sheetId="17" r:id="rId4"/>
  </sheets>
  <calcPr calcId="181029"/>
</workbook>
</file>

<file path=xl/calcChain.xml><?xml version="1.0" encoding="utf-8"?>
<calcChain xmlns="http://schemas.openxmlformats.org/spreadsheetml/2006/main">
  <c r="N7" i="14" l="1"/>
  <c r="M7" i="14"/>
  <c r="O7" i="14" s="1"/>
  <c r="L7" i="14"/>
  <c r="K7" i="14"/>
  <c r="N6" i="14"/>
  <c r="O6" i="14" s="1"/>
  <c r="M6" i="14"/>
  <c r="L6" i="14"/>
  <c r="K6" i="14"/>
  <c r="N5" i="14"/>
  <c r="M5" i="14"/>
  <c r="L5" i="14"/>
  <c r="K5" i="14"/>
  <c r="O5" i="14" s="1"/>
  <c r="N4" i="14"/>
  <c r="M4" i="14"/>
  <c r="L4" i="14"/>
  <c r="K4" i="14"/>
  <c r="O4" i="14" s="1"/>
  <c r="W7" i="13"/>
  <c r="V7" i="13"/>
  <c r="U7" i="13"/>
  <c r="S7" i="13"/>
  <c r="J7" i="13"/>
  <c r="T7" i="13"/>
  <c r="W6" i="13"/>
  <c r="V6" i="13"/>
  <c r="U6" i="13"/>
  <c r="T6" i="13"/>
  <c r="S6" i="13"/>
  <c r="J6" i="13"/>
  <c r="W5" i="13"/>
  <c r="V5" i="13"/>
  <c r="U5" i="13"/>
  <c r="T5" i="13"/>
  <c r="S5" i="13"/>
  <c r="J5" i="13"/>
  <c r="W4" i="13"/>
  <c r="V4" i="13"/>
  <c r="T4" i="13"/>
  <c r="S4" i="13"/>
  <c r="J4" i="13"/>
  <c r="U4" i="13" s="1"/>
  <c r="W3" i="13"/>
  <c r="V3" i="13"/>
  <c r="U3" i="13"/>
  <c r="S3" i="13"/>
  <c r="M3" i="13"/>
  <c r="K3" i="13"/>
  <c r="J3" i="13"/>
  <c r="T3" i="13" s="1"/>
  <c r="R6" i="12"/>
  <c r="T6" i="12"/>
  <c r="U6" i="12"/>
  <c r="V6" i="12"/>
  <c r="I6" i="12"/>
  <c r="S6" i="12"/>
  <c r="W6" i="12" s="1"/>
  <c r="R4" i="12"/>
  <c r="T4" i="12"/>
  <c r="U4" i="12"/>
  <c r="V4" i="12"/>
  <c r="I4" i="12"/>
  <c r="S4" i="12" s="1"/>
  <c r="W4" i="12" s="1"/>
  <c r="V3" i="12"/>
  <c r="V5" i="12"/>
  <c r="U3" i="12"/>
  <c r="U5" i="12"/>
  <c r="R3" i="12"/>
  <c r="T3" i="12"/>
  <c r="I3" i="12"/>
  <c r="S3" i="12" s="1"/>
  <c r="W3" i="12" s="1"/>
  <c r="I5" i="12"/>
  <c r="S5" i="12"/>
  <c r="W5" i="12" s="1"/>
  <c r="R5" i="12"/>
  <c r="T5" i="12"/>
</calcChain>
</file>

<file path=xl/sharedStrings.xml><?xml version="1.0" encoding="utf-8"?>
<sst xmlns="http://schemas.openxmlformats.org/spreadsheetml/2006/main" count="155" uniqueCount="92">
  <si>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</si>
  <si>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</si>
  <si>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</si>
  <si>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</si>
  <si>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</si>
  <si>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</si>
  <si>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</si>
  <si>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</si>
  <si>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</si>
  <si>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</si>
  <si>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</si>
  <si>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</si>
  <si>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</si>
  <si>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</si>
  <si>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</si>
  <si>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</si>
  <si>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</si>
  <si>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</si>
  <si>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</si>
  <si>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</si>
  <si>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ΠΕ60</t>
  </si>
  <si>
    <t>Μανώλα Αργυρία</t>
  </si>
  <si>
    <t xml:space="preserve">ΝΓ Πετρανών </t>
  </si>
  <si>
    <t>ΕΙΔΙΚΟΤΗΤΑ</t>
  </si>
  <si>
    <t>ΜΑΧ</t>
  </si>
  <si>
    <t>ΣΥΝΟΛΟ ΔΗΜΟΣ ΣΕΡΒΙΩΝ</t>
  </si>
  <si>
    <t>ΣΥΝΟΛΟ ΔΗΜΟΣ ΒΕΛΒΕΝΤΟΥ</t>
  </si>
  <si>
    <t>Κωτούλα Αλεξάνδρα</t>
  </si>
  <si>
    <t>ΝΓ 2ο Κοζάνης</t>
  </si>
  <si>
    <t>Διούφα Ζωή</t>
  </si>
  <si>
    <t>ΝΓ 12ο Κοζάνης</t>
  </si>
  <si>
    <t>Σιώμου Νικολέτα</t>
  </si>
  <si>
    <t>ΝΓ 5ο Κοζάνης</t>
  </si>
  <si>
    <t>ΝΓ 14ο Κοζάνης</t>
  </si>
  <si>
    <t xml:space="preserve">ΕΙΔΙΚΟΤΗΤΑ </t>
  </si>
  <si>
    <t xml:space="preserve">ΥΠΟΧΡΕΩΤΙΚΟ ΩΡΑΡΙΟ </t>
  </si>
  <si>
    <t xml:space="preserve">ΤΟΠΟΘΕΤΗΣΗ </t>
  </si>
  <si>
    <t>Πατσιλιά Παρασκευή</t>
  </si>
  <si>
    <t>ΠΕ70</t>
  </si>
  <si>
    <t xml:space="preserve">ΔΣ 2ο Κρόκου </t>
  </si>
  <si>
    <t xml:space="preserve">Λαφαζάνη Παρθένα </t>
  </si>
  <si>
    <t>ΔΣ Νεάπολης</t>
  </si>
  <si>
    <t>ΒΟΙΟΥ</t>
  </si>
  <si>
    <t>Χρυσοχοϊδης Νικόλαος</t>
  </si>
  <si>
    <t>ΔΣ Περδίκκα</t>
  </si>
  <si>
    <t>Γιούρση Ιωάννα</t>
  </si>
  <si>
    <t xml:space="preserve">ΠΥΣΠΕ Καστοριάς </t>
  </si>
  <si>
    <t xml:space="preserve">Κρητικού Μαρία </t>
  </si>
  <si>
    <t>ΠΥΣΠΕ Δω/σου</t>
  </si>
  <si>
    <t xml:space="preserve">ΠΡΑΞΗ 28 H/07-09-2020  </t>
  </si>
  <si>
    <t>ΥΠΟΧΡ. ΩΡΑΡΙΟ</t>
  </si>
  <si>
    <t xml:space="preserve">ΣΧΟΛΙΚΗ ΜΟΝΑΔΑ ΟΡΓΑΝΙΚΗΣ ΜΕ ΩΡΕΣ/ΕΒΔ </t>
  </si>
  <si>
    <t xml:space="preserve">ΜΟΡΙΑ ΜΕΤΑΘΕΣΗΣ </t>
  </si>
  <si>
    <t>ΣΥΝΟΛΟ ΔΗΜΟΣ ΣΕΡΒΙΩΝ ΒΕΛΒΕΝΤΟΥ</t>
  </si>
  <si>
    <t xml:space="preserve">ΣΧΟΛΙΚΗ ΜΟΝΑΔΑ /ΣΧΟΛΙΚΕΣ ΜΟΝΑΔΕΣ ΔΙΑΘΕΣΗΣ ΑΠΌ 1-9-2020  </t>
  </si>
  <si>
    <t>Χαραλαμπίδου Ελένη</t>
  </si>
  <si>
    <t>ΔΣ 13ο Κοζάνης
(4 ώρες/εβδ)</t>
  </si>
  <si>
    <t>ΔΣ 11ο Κοζάνης 4 ώρες/εβδ
ΔΣ 12ο Κοζάνης 4 ώρες/εβδ
ΔΣ 6ο Κοζάνης 4 ώρες/εβδ
ΔΣ Χ.Μεγδάνη 4 ώρες/εβδ
(υπόλοιπο 1 ώρα)</t>
  </si>
  <si>
    <t>Καζάνα Ελένη</t>
  </si>
  <si>
    <t>ΔΣ 5ο Κοζάνης
(4 ώρες/εβδ)</t>
  </si>
  <si>
    <t>ΔΣ 7ο Κοζάνης 4 ώρες/εβδ
ΔΣ 13ο Κοζάνης 4 ώρες/εβδ
ΔΣ 18ο Κοζάνης 4 ώρες/εβδ
ΔΣ 8ο Κοζάνης 2 ώρες/εβδ
(υπόλοιπο 3 ώρες)</t>
  </si>
  <si>
    <t>Βόντσα Αικατερίνη</t>
  </si>
  <si>
    <t>ΔΣ 10ο Κοζάνης
(4 ώρες/εβδ)</t>
  </si>
  <si>
    <t>ΔΣ 17ο Κοζάνης 4 ώρες/εβδ
ΔΣ Ν.Χαραυγής 4 ώρες/εβδ
ΔΣ 2ο Κρόκου 4 ώρες/εβδ
ΔΣ 1ο Κρόκου 4 ώρες/εβδ
(υπόλοιπο 1 ώρα)</t>
  </si>
  <si>
    <t>Χατζηκώστα Χρυσούλα</t>
  </si>
  <si>
    <t>ΔΣ 1ο Σιάτιστας
(4 ώρες/εβδ)</t>
  </si>
  <si>
    <t>ΔΣ Αγ.Δημητρίου 2 ώρες/εβδ
ΔΣ Ακρινής 2 ώρες/εβδ
ΔΣ 19ο Κοζάνης 2 ώρες/εβδ
ΔΣ Λευκόβρυσης 2 ώρες/εβδ
(υπόλοιπο 11 ώρες)</t>
  </si>
  <si>
    <t>ΔΣ Γαλατινής</t>
  </si>
  <si>
    <t>ΔΣ Κοίλων</t>
  </si>
  <si>
    <t>ΔΣ 2ο Πτολ/δας</t>
  </si>
  <si>
    <t>ΔΣ 5ο Πτολ/δας</t>
  </si>
  <si>
    <t>ΔΣ Λευκοπηγής</t>
  </si>
  <si>
    <t>ΝΓ 4ο Κοζάνης</t>
  </si>
  <si>
    <t>ΝΓ 15ο Κοζάνης</t>
  </si>
  <si>
    <t>ΔΣ 11ο Κοζάνης 4 ώρες/εβδ
ΔΣ 12ο Κοζάνης 4 ώρες/εβδ
ΔΣ 6ο Κοζάνης 4 ώρες/εβδ
ΔΣ Γ.Κονταρή 4 ώρες/εβδ
(υπόλοιπο 1 ώρα)</t>
  </si>
  <si>
    <t>ΔΣ 7ο Κοζάνης 4 ώρες/εβδ
ΔΣ 13ο Κοζάνης 4 ώρες/εβδ
ΔΣ 18ο Κοζάνης 4 ώρες/εβδ
ΔΣ 8ο Κοζάνης 2 ώρες/εβδ
ΔΣ Γ.Κονταρή 2 ώρες/εβδ
(υπόλοιπο 1 ώρες)</t>
  </si>
  <si>
    <t>ΔΣ 17ο Κοζάνης 4 ώρες/εβδ
ΔΣ Ν.Χαραυγής 4 ώρες/εβδ
ΔΣ 2ο Κρόκου 4 ώρες/εβδ
ΔΣ 2ο Κοζάνης 4 ώρες/εβδ
(υπόλοιπο 1 ώρα)</t>
  </si>
  <si>
    <t>ΔΣ Αγ.Δημητρίου 2 ώρες/εβδ
ΔΣ Ακρινής 2 ώρες/εβδ
ΔΣ 19ο Κοζάνης 2 ώρες/εβδ
ΔΣ Λευκόβρυσης 2 ώρες/εβδ
ΔΣ Χ.Μεγδάνη 4 ώρες/εβδ
(υπόλοιπο 7 ώρες)</t>
  </si>
  <si>
    <t>ΠΕ86</t>
  </si>
  <si>
    <t>Ροδακινιά Αρίστη</t>
  </si>
  <si>
    <t xml:space="preserve">ΠΡΟΗΓΟΥΜΕΝΗ ΤΟΠΟΘΕΤΗΣΗ  </t>
  </si>
  <si>
    <t>ΕΠΑΝΑΤΟΠΟΘΕΤΗΣΗ / ΑΠΟΣΠΑΣΗ ΑΠΌ 08-09-2020</t>
  </si>
  <si>
    <t>ΠΡΑΞΗ 28/ 07-09-2020  Τοποθετήσεις εκπαιδευτικών κλάδου ΠΕ70 της Διεύθυνσης ΠΕ Κοζάνης</t>
  </si>
  <si>
    <t>ΤΟΠΟΘΕΤΗΣΗ ΑΠΌ 01-09-2020</t>
  </si>
  <si>
    <t>ΔΣ Ξηρολίμνης 5+2 ώρες/εβδ
ΔΣ Αγ. Παρασκευής 5 ώρες/εβδ
ΔΣ Πετρανών 5 ώρες/εβδ
ΔΣ Λευκοπηγής 4 ώρες/εβδ</t>
  </si>
  <si>
    <t xml:space="preserve">ΔΣ Ξηρολίμνης
</t>
  </si>
  <si>
    <t>ΕΠΑΝΑΤΟΠΟΘΕΤΗΣΗ ΑΠΌ 08-09-2020</t>
  </si>
  <si>
    <t>Πράξη 28/ 07-09-2020    Αποσπάσεις  επανατοποθετήσεις εντός ΠΥΣΠΕ  εκπαιδευτικών κλάδου ΠΕ60</t>
  </si>
  <si>
    <t xml:space="preserve">ΣΧΟΛΙΚΗ ΜΟΝΑΔΑ /ΣΧΟΛΙΚΕΣ ΜΟΝΑΔΕΣ ΔΙΑΘΕΣΗΣ / ΕΠΑΝΑΤΟΠΟΘΕΤΗΣΗΣ  ΑΠΌ 8-9-2020  </t>
  </si>
  <si>
    <t xml:space="preserve">ΕΠΑΝΑΤΟΠΟΘΕΤΗΣΗ / ΣΥΜΠΛΗΡΩΣΗ ΩΡΑΡΙΟΥ ΕΚΠΑΙΔΕΥΤΙΚΩΝ ΚΛΑΔΟΥ ΠΕ05 ΓΑΛΛΙΚΩΝ ΤΗΣ ΔΙΕΥΘΥΝΣΗΣ ΠΕ ΚΟΖΑΝΗΣ </t>
  </si>
  <si>
    <t>ΠΡΑΞΗ 28η/07-09-2020 
ΣΥΜΠΛΗΡΩΣΗ - ΤΡΟΠΟΠΟΙΗΣΗ ΩΡΑΡΙΟΥ  ΕΚΠΑΙΔΕΥΤΙΚΟΥ ΚΛΑΔΟΥ ΠΕ86-ΠΛΗΡΟΦΟΡΙΚΗΣ</t>
  </si>
  <si>
    <t>ΔΣ Ξηρολίμνης10 ώρες/εβδ
ΔΣ Αγ.Παρασκευής 6 ώρες/εβδ
ΔΣ Πετρανών 5 ώρες/εβδ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</si>
</sst>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67" formatCode="[$-1010408]General"/>
  </numFmts>
  <fonts count="18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sz val="1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zoomScale="90" zoomScaleNormal="9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T22" sqref="T22"/>
    </sheetView>
  </sheetViews>
  <sheetFormatPr defaultColWidth="9.109375" defaultRowHeight="13.8" x14ac:dyDescent="0.3"/>
  <cols>
    <col min="1" max="1" width="3.44140625" style="6" customWidth="1"/>
    <col min="2" max="2" width="5.88671875" style="5" customWidth="1"/>
    <col min="3" max="3" width="9.5546875" style="5" customWidth="1"/>
    <col min="4" max="4" width="5.5546875" style="5" customWidth="1"/>
    <col min="5" max="5" width="10.6640625" style="5" customWidth="1"/>
    <col min="6" max="6" width="4.5546875" style="5" customWidth="1"/>
    <col min="7" max="7" width="4.44140625" style="5" customWidth="1"/>
    <col min="8" max="8" width="7.109375" style="5" customWidth="1"/>
    <col min="9" max="9" width="6.33203125" style="5" customWidth="1"/>
    <col min="10" max="10" width="3.33203125" style="5" customWidth="1"/>
    <col min="11" max="11" width="8.44140625" style="5" customWidth="1"/>
    <col min="12" max="12" width="4.5546875" style="5" customWidth="1"/>
    <col min="13" max="13" width="8.44140625" style="5" customWidth="1"/>
    <col min="14" max="17" width="3" style="5" bestFit="1" customWidth="1"/>
    <col min="18" max="18" width="8.44140625" style="5" customWidth="1"/>
    <col min="19" max="19" width="8" style="5" customWidth="1"/>
    <col min="20" max="20" width="7.109375" style="5" customWidth="1"/>
    <col min="21" max="21" width="8.5546875" style="5" customWidth="1"/>
    <col min="22" max="22" width="9.44140625" style="5" customWidth="1"/>
    <col min="23" max="23" width="8.5546875" style="5" customWidth="1"/>
    <col min="24" max="24" width="13" style="5" customWidth="1"/>
    <col min="25" max="25" width="14.88671875" style="5" customWidth="1"/>
    <col min="26" max="16384" width="9.109375" style="5"/>
  </cols>
  <sheetData>
    <row r="1" spans="1:25" s="4" customFormat="1" ht="21" customHeight="1" x14ac:dyDescent="0.3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127.5" customHeight="1" x14ac:dyDescent="0.3">
      <c r="A2" s="1" t="s">
        <v>9</v>
      </c>
      <c r="B2" s="2" t="s">
        <v>1</v>
      </c>
      <c r="C2" s="2" t="s">
        <v>0</v>
      </c>
      <c r="D2" s="2" t="s">
        <v>23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15</v>
      </c>
      <c r="O2" s="2" t="s">
        <v>16</v>
      </c>
      <c r="P2" s="2" t="s">
        <v>17</v>
      </c>
      <c r="Q2" s="2" t="s">
        <v>18</v>
      </c>
      <c r="R2" s="1" t="s">
        <v>8</v>
      </c>
      <c r="S2" s="1" t="s">
        <v>7</v>
      </c>
      <c r="T2" s="1" t="s">
        <v>6</v>
      </c>
      <c r="U2" s="1" t="s">
        <v>25</v>
      </c>
      <c r="V2" s="1" t="s">
        <v>26</v>
      </c>
      <c r="W2" s="1" t="s">
        <v>24</v>
      </c>
      <c r="X2" s="1" t="s">
        <v>80</v>
      </c>
      <c r="Y2" s="1" t="s">
        <v>81</v>
      </c>
    </row>
    <row r="3" spans="1:25" ht="30" customHeight="1" x14ac:dyDescent="0.3">
      <c r="A3" s="11">
        <v>1</v>
      </c>
      <c r="B3" s="7">
        <v>591954</v>
      </c>
      <c r="C3" s="9" t="s">
        <v>27</v>
      </c>
      <c r="D3" s="7" t="s">
        <v>20</v>
      </c>
      <c r="E3" s="7" t="s">
        <v>28</v>
      </c>
      <c r="F3" s="7">
        <v>15</v>
      </c>
      <c r="G3" s="7"/>
      <c r="H3" s="7">
        <v>26.67</v>
      </c>
      <c r="I3" s="15">
        <f>SUM(H3,G3,F3)</f>
        <v>41.67</v>
      </c>
      <c r="J3" s="7">
        <v>4</v>
      </c>
      <c r="K3" s="9" t="s">
        <v>19</v>
      </c>
      <c r="L3" s="7">
        <v>10</v>
      </c>
      <c r="M3" s="9" t="s">
        <v>19</v>
      </c>
      <c r="N3" s="7"/>
      <c r="O3" s="7"/>
      <c r="P3" s="7"/>
      <c r="Q3" s="9"/>
      <c r="R3" s="3">
        <f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3">
        <f xml:space="preserve"> IF(AND(K3 = "ΚΟΖΑΝΗΣ",M3 = "ΚΟΖΑΝΗΣ"), SUM(I3,J3,L3),  IF(K3 = "ΚΟΖΑΝΗΣ", SUM(I3,J3), 0) + IF(M3 = "ΚΟΖΑΝΗΣ", SUM(I3,L3),0)) + IF(O3 = "ΚΟΖΑΝΗΣ", N3, 0)  + IF(Q3 = "ΚΟΖΑΝΗΣ", P3, 0)</f>
        <v>55.67</v>
      </c>
      <c r="T3" s="3">
        <f xml:space="preserve"> IF(AND(K3 = "ΒΟΙΟΥ",M3 = "ΒΟΙΟΥ"), SUM(I3,J3,L3),  IF(K3 = "ΒΟΙΟΥ", SUM(I3,J3), 0) + IF(M3 = "ΒΟΙΟΥ", SUM(I3,L3),0)) + IF(O3 = "ΒΟΙΟΥ", N3, 0)  + IF(Q3 = "ΒΟΙΟΥ", P3, 0)</f>
        <v>0</v>
      </c>
      <c r="U3" s="3">
        <f xml:space="preserve"> IF(AND($K3 = "ΣΕΡΒΙΩΝ",$M3 = "ΣΕΡΒΙΩΝ"), SUM($I3,$J3,$L3),  IF($K3 = "ΣΕΡΒΙΩΝ", SUM($I3,$J3), 0) + IF($M3 = "ΣΕΡΒΙΩΝ", SUM($I3,$L3),0)) + IF($O3 = "ΣΕΡΒΙΩΝ", $N3, 0)  + IF($Q3 = "ΣΕΡΒΙΩΝ", $P3, 0)</f>
        <v>0</v>
      </c>
      <c r="V3" s="3">
        <f xml:space="preserve"> IF(AND($K3 = "ΒΕΛΒΕΝΤΟΥ",$M3 = "ΒΕΛΒΕΝΤΟΥ"), SUM($I3,$J3,$L3),  IF($K3 = "ΒΕΛΒΕΝΤΟΥ", SUM($I3,$J3), 0) + IF($M3 = "ΒΕΛΒΕΝΤΟΥ", SUM($I3,$L3),0)) + IF($O3 = "ΒΕΛΒΕΝΤΟΥ", $N3, 0)  + IF($Q3 = "ΒΕΛΒΕΝΤΟΥ", $P3, 0)</f>
        <v>0</v>
      </c>
      <c r="W3" s="3">
        <f>MAX(R3:U3,I3)</f>
        <v>55.67</v>
      </c>
      <c r="X3" s="10" t="s">
        <v>33</v>
      </c>
      <c r="Y3" s="10" t="s">
        <v>72</v>
      </c>
    </row>
    <row r="4" spans="1:25" ht="30" customHeight="1" x14ac:dyDescent="0.3">
      <c r="A4" s="11">
        <v>2</v>
      </c>
      <c r="B4" s="8">
        <v>615292</v>
      </c>
      <c r="C4" s="13" t="s">
        <v>29</v>
      </c>
      <c r="D4" s="8" t="s">
        <v>20</v>
      </c>
      <c r="E4" s="8" t="s">
        <v>30</v>
      </c>
      <c r="F4" s="8">
        <v>15</v>
      </c>
      <c r="G4" s="8"/>
      <c r="H4" s="8">
        <v>17.88</v>
      </c>
      <c r="I4" s="12">
        <f>SUM(H4,G4,F4)</f>
        <v>32.879999999999995</v>
      </c>
      <c r="J4" s="8">
        <v>4</v>
      </c>
      <c r="K4" s="13" t="s">
        <v>19</v>
      </c>
      <c r="L4" s="8">
        <v>10</v>
      </c>
      <c r="M4" s="13" t="s">
        <v>19</v>
      </c>
      <c r="N4" s="8"/>
      <c r="O4" s="8"/>
      <c r="P4" s="8"/>
      <c r="Q4" s="9"/>
      <c r="R4" s="3">
        <f xml:space="preserve"> IF(AND(K4 = "ΕΟΡΔΑΙΑΣ",M4 = "ΕΟΡΔΑΙΑΣ"), SUM(I4,J4,L4),  IF(K4 = "ΕΟΡΔΑΙΑΣ", SUM(I4,J4), 0) + IF(M4 = "ΕΟΡΔΑΙΑΣ", SUM(I4,L4),0)) + IF(O4 = "ΕΟΡΔΑΙΑΣ", N4, 0)  + IF(Q4 = "ΕΟΡΔΑΙΑΣ", P4, 0)</f>
        <v>0</v>
      </c>
      <c r="S4" s="3">
        <f xml:space="preserve"> IF(AND(K4 = "ΚΟΖΑΝΗΣ",M4 = "ΚΟΖΑΝΗΣ"), SUM(I4,J4,L4),  IF(K4 = "ΚΟΖΑΝΗΣ", SUM(I4,J4), 0) + IF(M4 = "ΚΟΖΑΝΗΣ", SUM(I4,L4),0)) + IF(O4 = "ΚΟΖΑΝΗΣ", N4, 0)  + IF(Q4 = "ΚΟΖΑΝΗΣ", P4, 0)</f>
        <v>46.879999999999995</v>
      </c>
      <c r="T4" s="3">
        <f xml:space="preserve"> IF(AND(K4 = "ΒΟΙΟΥ",M4 = "ΒΟΙΟΥ"), SUM(I4,J4,L4),  IF(K4 = "ΒΟΙΟΥ", SUM(I4,J4), 0) + IF(M4 = "ΒΟΙΟΥ", SUM(I4,L4),0)) + IF(O4 = "ΒΟΙΟΥ", N4, 0)  + IF(Q4 = "ΒΟΙΟΥ", P4, 0)</f>
        <v>0</v>
      </c>
      <c r="U4" s="3">
        <f xml:space="preserve"> IF(AND($K4 = "ΣΕΡΒΙΩΝ",$M4 = "ΣΕΡΒΙΩΝ"), SUM($I4,$J4,$L4),  IF($K4 = "ΣΕΡΒΙΩΝ", SUM($I4,$J4), 0) + IF($M4 = "ΣΕΡΒΙΩΝ", SUM($I4,$L4),0)) + IF($O4 = "ΣΕΡΒΙΩΝ", $N4, 0)  + IF($Q4 = "ΣΕΡΒΙΩΝ", $P4, 0)</f>
        <v>0</v>
      </c>
      <c r="V4" s="3">
        <f xml:space="preserve"> IF(AND($K4 = "ΒΕΛΒΕΝΤΟΥ",$M4 = "ΒΕΛΒΕΝΤΟΥ"), SUM($I4,$J4,$L4),  IF($K4 = "ΒΕΛΒΕΝΤΟΥ", SUM($I4,$J4), 0) + IF($M4 = "ΒΕΛΒΕΝΤΟΥ", SUM($I4,$L4),0)) + IF($O4 = "ΒΕΛΒΕΝΤΟΥ", $N4, 0)  + IF($Q4 = "ΒΕΛΒΕΝΤΟΥ", $P4, 0)</f>
        <v>0</v>
      </c>
      <c r="W4" s="3">
        <f>MAX(R4:U4,I4)</f>
        <v>46.879999999999995</v>
      </c>
      <c r="X4" s="25"/>
      <c r="Y4" s="10" t="s">
        <v>33</v>
      </c>
    </row>
    <row r="5" spans="1:25" ht="30" customHeight="1" x14ac:dyDescent="0.3">
      <c r="A5" s="11">
        <v>3</v>
      </c>
      <c r="B5" s="7">
        <v>622291</v>
      </c>
      <c r="C5" s="9" t="s">
        <v>21</v>
      </c>
      <c r="D5" s="7" t="s">
        <v>20</v>
      </c>
      <c r="E5" s="7" t="s">
        <v>22</v>
      </c>
      <c r="F5" s="7">
        <v>9</v>
      </c>
      <c r="G5" s="7"/>
      <c r="H5" s="7">
        <v>14.75</v>
      </c>
      <c r="I5" s="15">
        <f>SUM(H5,G5,F5)</f>
        <v>23.75</v>
      </c>
      <c r="J5" s="7">
        <v>4</v>
      </c>
      <c r="K5" s="9" t="s">
        <v>19</v>
      </c>
      <c r="L5" s="7"/>
      <c r="M5" s="9"/>
      <c r="N5" s="7"/>
      <c r="O5" s="7"/>
      <c r="P5" s="7"/>
      <c r="Q5" s="14"/>
      <c r="R5" s="15">
        <f xml:space="preserve"> IF(AND(K5 = "ΕΟΡΔΑΙΑΣ",M5 = "ΕΟΡΔΑΙΑΣ"), SUM(I5,J5,L5),  IF(K5 = "ΕΟΡΔΑΙΑΣ", SUM(I5,J5), 0) + IF(M5 = "ΕΟΡΔΑΙΑΣ", SUM(I5,L5),0)) + IF(O5 = "ΕΟΡΔΑΙΑΣ", N5, 0)  + IF(Q5 = "ΕΟΡΔΑΙΑΣ", P5, 0)</f>
        <v>0</v>
      </c>
      <c r="S5" s="3">
        <f xml:space="preserve"> IF(AND(K5 = "ΚΟΖΑΝΗΣ",M5 = "ΚΟΖΑΝΗΣ"), SUM(I5,J5,L5),  IF(K5 = "ΚΟΖΑΝΗΣ", SUM(I5,J5), 0) + IF(M5 = "ΚΟΖΑΝΗΣ", SUM(I5,L5),0)) + IF(O5 = "ΚΟΖΑΝΗΣ", N5, 0)  + IF(Q5 = "ΚΟΖΑΝΗΣ", P5, 0)</f>
        <v>27.75</v>
      </c>
      <c r="T5" s="15">
        <f xml:space="preserve"> IF(AND(K5 = "ΒΟΙΟΥ",M5 = "ΒΟΙΟΥ"), SUM(I5,J5,L5),  IF(K5 = "ΒΟΙΟΥ", SUM(I5,J5), 0) + IF(M5 = "ΒΟΙΟΥ", SUM(I5,L5),0)) + IF(O5 = "ΒΟΙΟΥ", N5, 0)  + IF(Q5 = "ΒΟΙΟΥ", P5, 0)</f>
        <v>0</v>
      </c>
      <c r="U5" s="3">
        <f xml:space="preserve"> IF(AND($K5 = "ΣΕΡΒΙΩΝ",$M5 = "ΣΕΡΒΙΩΝ"), SUM($I5,$J5,$L5),  IF($K5 = "ΣΕΡΒΙΩΝ", SUM($I5,$J5), 0) + IF($M5 = "ΣΕΡΒΙΩΝ", SUM($I5,$L5),0)) + IF($O5 = "ΣΕΡΒΙΩΝ", $N5, 0)  + IF($Q5 = "ΣΕΡΒΙΩΝ", $P5, 0)</f>
        <v>0</v>
      </c>
      <c r="V5" s="3">
        <f xml:space="preserve"> IF(AND($K5 = "ΒΕΛΒΕΝΤΟΥ",$M5 = "ΒΕΛΒΕΝΤΟΥ"), SUM($I5,$J5,$L5),  IF($K5 = "ΒΕΛΒΕΝΤΟΥ", SUM($I5,$J5), 0) + IF($M5 = "ΒΕΛΒΕΝΤΟΥ", SUM($I5,$L5),0)) + IF($O5 = "ΒΕΛΒΕΝΤΟΥ", $N5, 0)  + IF($Q5 = "ΒΕΛΒΕΝΤΟΥ", $P5, 0)</f>
        <v>0</v>
      </c>
      <c r="W5" s="3">
        <f>MAX(R5:U5,I5)</f>
        <v>27.75</v>
      </c>
      <c r="X5" s="25"/>
      <c r="Y5" s="10" t="s">
        <v>30</v>
      </c>
    </row>
    <row r="6" spans="1:25" ht="30" customHeight="1" x14ac:dyDescent="0.3">
      <c r="A6" s="11">
        <v>4</v>
      </c>
      <c r="B6" s="7">
        <v>622203</v>
      </c>
      <c r="C6" s="9" t="s">
        <v>31</v>
      </c>
      <c r="D6" s="7" t="s">
        <v>20</v>
      </c>
      <c r="E6" s="7" t="s">
        <v>32</v>
      </c>
      <c r="F6" s="7">
        <v>0</v>
      </c>
      <c r="G6" s="7"/>
      <c r="H6" s="7">
        <v>15</v>
      </c>
      <c r="I6" s="15">
        <f>SUM(H6,G6,F6)</f>
        <v>15</v>
      </c>
      <c r="J6" s="7">
        <v>4</v>
      </c>
      <c r="K6" s="9" t="s">
        <v>19</v>
      </c>
      <c r="L6" s="7"/>
      <c r="M6" s="9"/>
      <c r="N6" s="7"/>
      <c r="O6" s="7"/>
      <c r="P6" s="7"/>
      <c r="Q6" s="9"/>
      <c r="R6" s="3">
        <f xml:space="preserve"> IF(AND(K6 = "ΕΟΡΔΑΙΑΣ",M6 = "ΕΟΡΔΑΙΑΣ"), SUM(I6,J6,L6),  IF(K6 = "ΕΟΡΔΑΙΑΣ", SUM(I6,J6), 0) + IF(M6 = "ΕΟΡΔΑΙΑΣ", SUM(I6,L6),0)) + IF(O6 = "ΕΟΡΔΑΙΑΣ", N6, 0)  + IF(Q6 = "ΕΟΡΔΑΙΑΣ", P6, 0)</f>
        <v>0</v>
      </c>
      <c r="S6" s="3">
        <f xml:space="preserve"> IF(AND(K6 = "ΚΟΖΑΝΗΣ",M6 = "ΚΟΖΑΝΗΣ"), SUM(I6,J6,L6),  IF(K6 = "ΚΟΖΑΝΗΣ", SUM(I6,J6), 0) + IF(M6 = "ΚΟΖΑΝΗΣ", SUM(I6,L6),0)) + IF(O6 = "ΚΟΖΑΝΗΣ", N6, 0)  + IF(Q6 = "ΚΟΖΑΝΗΣ", P6, 0)</f>
        <v>19</v>
      </c>
      <c r="T6" s="3">
        <f xml:space="preserve"> IF(AND(K6 = "ΒΟΙΟΥ",M6 = "ΒΟΙΟΥ"), SUM(I6,J6,L6),  IF(K6 = "ΒΟΙΟΥ", SUM(I6,J6), 0) + IF(M6 = "ΒΟΙΟΥ", SUM(I6,L6),0)) + IF(O6 = "ΒΟΙΟΥ", N6, 0)  + IF(Q6 = "ΒΟΙΟΥ", P6, 0)</f>
        <v>0</v>
      </c>
      <c r="U6" s="3">
        <f xml:space="preserve"> IF(AND($K6 = "ΣΕΡΒΙΩΝ",$M6 = "ΣΕΡΒΙΩΝ"), SUM($I6,$J6,$L6),  IF($K6 = "ΣΕΡΒΙΩΝ", SUM($I6,$J6), 0) + IF($M6 = "ΣΕΡΒΙΩΝ", SUM($I6,$L6),0)) + IF($O6 = "ΣΕΡΒΙΩΝ", $N6, 0)  + IF($Q6 = "ΣΕΡΒΙΩΝ", $P6, 0)</f>
        <v>0</v>
      </c>
      <c r="V6" s="3">
        <f xml:space="preserve"> IF(AND($K6 = "ΒΕΛΒΕΝΤΟΥ",$M6 = "ΒΕΛΒΕΝΤΟΥ"), SUM($I6,$J6,$L6),  IF($K6 = "ΒΕΛΒΕΝΤΟΥ", SUM($I6,$J6), 0) + IF($M6 = "ΒΕΛΒΕΝΤΟΥ", SUM($I6,$L6),0)) + IF($O6 = "ΒΕΛΒΕΝΤΟΥ", $N6, 0)  + IF($Q6 = "ΒΕΛΒΕΝΤΟΥ", $P6, 0)</f>
        <v>0</v>
      </c>
      <c r="W6" s="3">
        <f>MAX(R6:U6,I6)</f>
        <v>19</v>
      </c>
      <c r="X6" s="25"/>
      <c r="Y6" s="10" t="s">
        <v>73</v>
      </c>
    </row>
  </sheetData>
  <mergeCells count="1">
    <mergeCell ref="A1:Y1"/>
  </mergeCells>
  <conditionalFormatting sqref="R3:W6">
    <cfRule type="cellIs" dxfId="2" priority="1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zoomScale="90" zoomScaleNormal="9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S23" sqref="S23"/>
    </sheetView>
  </sheetViews>
  <sheetFormatPr defaultColWidth="9.109375" defaultRowHeight="13.8" x14ac:dyDescent="0.3"/>
  <cols>
    <col min="1" max="1" width="3.44140625" style="6" customWidth="1"/>
    <col min="2" max="2" width="7.109375" style="5" customWidth="1"/>
    <col min="3" max="3" width="12" style="5" customWidth="1"/>
    <col min="4" max="4" width="5.6640625" style="5" customWidth="1"/>
    <col min="5" max="5" width="11.88671875" style="5" customWidth="1"/>
    <col min="6" max="6" width="3.44140625" style="5" customWidth="1"/>
    <col min="7" max="7" width="4.5546875" style="5" customWidth="1"/>
    <col min="8" max="8" width="4.44140625" style="5" customWidth="1"/>
    <col min="9" max="9" width="6.109375" style="5" customWidth="1"/>
    <col min="10" max="10" width="6.33203125" style="5" customWidth="1"/>
    <col min="11" max="11" width="3.33203125" style="5" customWidth="1"/>
    <col min="12" max="12" width="10.44140625" style="5" customWidth="1"/>
    <col min="13" max="13" width="4.5546875" style="5" customWidth="1"/>
    <col min="14" max="14" width="10.44140625" style="5" customWidth="1"/>
    <col min="15" max="15" width="5.44140625" style="5" customWidth="1"/>
    <col min="16" max="16" width="8.44140625" style="5" customWidth="1"/>
    <col min="17" max="17" width="5" style="5" customWidth="1"/>
    <col min="18" max="18" width="6" style="5" customWidth="1"/>
    <col min="19" max="19" width="8.44140625" style="5" customWidth="1"/>
    <col min="20" max="20" width="8" style="5" customWidth="1"/>
    <col min="21" max="21" width="7.109375" style="5" customWidth="1"/>
    <col min="22" max="23" width="10.33203125" style="5" customWidth="1"/>
    <col min="24" max="24" width="17" style="5" customWidth="1"/>
    <col min="25" max="16384" width="9.109375" style="5"/>
  </cols>
  <sheetData>
    <row r="1" spans="1:24" s="4" customFormat="1" ht="24.75" customHeight="1" x14ac:dyDescent="0.3">
      <c r="A1" s="30" t="s">
        <v>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6"/>
    </row>
    <row r="2" spans="1:24" ht="127.5" customHeight="1" x14ac:dyDescent="0.3">
      <c r="A2" s="1" t="s">
        <v>9</v>
      </c>
      <c r="B2" s="2" t="s">
        <v>1</v>
      </c>
      <c r="C2" s="2" t="s">
        <v>0</v>
      </c>
      <c r="D2" s="2" t="s">
        <v>34</v>
      </c>
      <c r="E2" s="2" t="s">
        <v>10</v>
      </c>
      <c r="F2" s="2" t="s">
        <v>35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15</v>
      </c>
      <c r="P2" s="2" t="s">
        <v>16</v>
      </c>
      <c r="Q2" s="2" t="s">
        <v>17</v>
      </c>
      <c r="R2" s="2" t="s">
        <v>18</v>
      </c>
      <c r="S2" s="1" t="s">
        <v>8</v>
      </c>
      <c r="T2" s="1" t="s">
        <v>7</v>
      </c>
      <c r="U2" s="1" t="s">
        <v>6</v>
      </c>
      <c r="V2" s="1" t="s">
        <v>25</v>
      </c>
      <c r="W2" s="1" t="s">
        <v>26</v>
      </c>
      <c r="X2" s="27" t="s">
        <v>83</v>
      </c>
    </row>
    <row r="3" spans="1:24" s="17" customFormat="1" ht="30" customHeight="1" x14ac:dyDescent="0.3">
      <c r="A3" s="16">
        <v>1</v>
      </c>
      <c r="B3" s="8">
        <v>595184</v>
      </c>
      <c r="C3" s="13" t="s">
        <v>37</v>
      </c>
      <c r="D3" s="8" t="s">
        <v>38</v>
      </c>
      <c r="E3" s="8" t="s">
        <v>39</v>
      </c>
      <c r="F3" s="8">
        <v>22</v>
      </c>
      <c r="G3" s="8">
        <v>15</v>
      </c>
      <c r="H3" s="8"/>
      <c r="I3" s="8">
        <v>23.5</v>
      </c>
      <c r="J3" s="12">
        <f>SUM(I3,H3,G3)</f>
        <v>38.5</v>
      </c>
      <c r="K3" s="8">
        <f xml:space="preserve"> IF(L3 &lt;&gt; "", 4, "")</f>
        <v>4</v>
      </c>
      <c r="L3" s="13" t="s">
        <v>19</v>
      </c>
      <c r="M3" s="8">
        <f xml:space="preserve"> IF(N3 &lt;&gt; "", 10, "")</f>
        <v>10</v>
      </c>
      <c r="N3" s="13" t="s">
        <v>19</v>
      </c>
      <c r="O3" s="8"/>
      <c r="P3" s="8"/>
      <c r="Q3" s="8"/>
      <c r="R3" s="13"/>
      <c r="S3" s="3">
        <f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3">
        <f xml:space="preserve"> IF(AND(L3 = "ΚΟΖΑΝΗΣ",N3 = "ΚΟΖΑΝΗΣ"), SUM(J3,K3,M3),  IF(L3 = "ΚΟΖΑΝΗΣ", SUM(J3,K3), 0) + IF(N3 = "ΚΟΖΑΝΗΣ", SUM(J3,M3),0)) + IF(P3 = "ΚΟΖΑΝΗΣ", O3, 0)  + IF(R3 = "ΚΟΖΑΝΗΣ", Q3, 0)</f>
        <v>52.5</v>
      </c>
      <c r="U3" s="3">
        <f xml:space="preserve"> IF(AND(L3 = "ΒΟΙΟΥ",N3 = "ΒΟΙΟΥ"), SUM(J3,K3,M3),  IF(L3 = "ΒΟΙΟΥ", SUM(J3,K3), 0) + IF(N3 = "ΒΟΙΟΥ", SUM(J3,M3),0)) + IF(P3 = "ΒΟΙΟΥ", O3, 0)  + IF(R3 = "ΒΟΙΟΥ", Q3, 0)</f>
        <v>0</v>
      </c>
      <c r="V3" s="3">
        <f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3">
        <f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28" t="s">
        <v>68</v>
      </c>
    </row>
    <row r="4" spans="1:24" ht="30" customHeight="1" x14ac:dyDescent="0.3">
      <c r="A4" s="16">
        <v>2</v>
      </c>
      <c r="B4" s="8">
        <v>700409</v>
      </c>
      <c r="C4" s="13" t="s">
        <v>40</v>
      </c>
      <c r="D4" s="8" t="s">
        <v>38</v>
      </c>
      <c r="E4" s="8" t="s">
        <v>41</v>
      </c>
      <c r="F4" s="8">
        <v>23</v>
      </c>
      <c r="G4" s="8">
        <v>15</v>
      </c>
      <c r="H4" s="8"/>
      <c r="I4" s="8">
        <v>12.5</v>
      </c>
      <c r="J4" s="12">
        <f>SUM(I4,H4,G4)</f>
        <v>27.5</v>
      </c>
      <c r="K4" s="8">
        <v>4</v>
      </c>
      <c r="L4" s="13" t="s">
        <v>42</v>
      </c>
      <c r="M4" s="8">
        <v>10</v>
      </c>
      <c r="N4" s="13" t="s">
        <v>42</v>
      </c>
      <c r="O4" s="8"/>
      <c r="P4" s="8"/>
      <c r="Q4" s="8"/>
      <c r="R4" s="9"/>
      <c r="S4" s="3">
        <f xml:space="preserve"> IF(AND(L4 = "ΕΟΡΔΑΙΑΣ",N4 = "ΕΟΡΔΑΙΑΣ"), SUM(J4,K4,M4),  IF(L4 = "ΕΟΡΔΑΙΑΣ", SUM(J4,K4), 0) + IF(N4 = "ΕΟΡΔΑΙΑΣ", SUM(J4,M4),0)) + IF(P4 = "ΕΟΡΔΑΙΑΣ", O4, 0)  + IF(R4 = "ΕΟΡΔΑΙΑΣ", Q4, 0)</f>
        <v>0</v>
      </c>
      <c r="T4" s="3">
        <f xml:space="preserve"> IF(AND(L4 = "ΚΟΖΑΝΗΣ",N4 = "ΚΟΖΑΝΗΣ"), SUM(J4,K4,M4),  IF(L4 = "ΚΟΖΑΝΗΣ", SUM(J4,K4), 0) + IF(N4 = "ΚΟΖΑΝΗΣ", SUM(J4,M4),0)) + IF(P4 = "ΚΟΖΑΝΗΣ", O4, 0)  + IF(R4 = "ΚΟΖΑΝΗΣ", Q4, 0)</f>
        <v>0</v>
      </c>
      <c r="U4" s="3">
        <f xml:space="preserve"> IF(AND(L4 = "ΒΟΙΟΥ",N4 = "ΒΟΙΟΥ"), SUM(J4,K4,M4),  IF(L4 = "ΒΟΙΟΥ", SUM(J4,K4), 0) + IF(N4 = "ΒΟΙΟΥ", SUM(J4,M4),0)) + IF(P4 = "ΒΟΙΟΥ", O4, 0)  + IF(R4 = "ΒΟΙΟΥ", Q4, 0)</f>
        <v>41.5</v>
      </c>
      <c r="V4" s="3">
        <f xml:space="preserve"> IF(AND($L4 = "ΣΕΡΒΙΩΝ",$N4 = "ΣΕΡΒΙΩΝ"), SUM($J4,$K4,$M4),  IF($L4 = "ΣΕΡΒΙΩΝ", SUM($J4,$K4), 0) + IF($N4 = "ΣΕΡΒΙΩΝ", SUM($J4,$M4),0)) + IF($P4 = "ΣΕΡΒΙΩΝ", $O4, 0)  + IF($R4 = "ΣΕΡΒΙΩΝ",$Q4, 0)</f>
        <v>0</v>
      </c>
      <c r="W4" s="3">
        <f xml:space="preserve"> IF(AND($L4 = "ΒΕΛΒΕΝΤΟΥ",$N4 = "ΒΕΛΒΕΝΤΟΥ"), SUM($J4,$K4,$M4),  IF($L4 = "ΒΕΛΒΕΝΤΟΥ", SUM($J4,$K4), 0) + IF($N4 = "ΒΕΛΒΕΝΤΟΥ", SUM($J4,$M4),0)) + IF($P4 = "ΒΕΛΒΕΝΤΟΥ", $O4, 0)  + IF($R4 = "ΒΕΛΒΕΝΤΟΥ",$Q4, 0)</f>
        <v>0</v>
      </c>
      <c r="X4" s="28" t="s">
        <v>67</v>
      </c>
    </row>
    <row r="5" spans="1:24" ht="30" customHeight="1" x14ac:dyDescent="0.3">
      <c r="A5" s="16">
        <v>3</v>
      </c>
      <c r="B5" s="13">
        <v>605271</v>
      </c>
      <c r="C5" s="13" t="s">
        <v>43</v>
      </c>
      <c r="D5" s="8" t="s">
        <v>38</v>
      </c>
      <c r="E5" s="13" t="s">
        <v>44</v>
      </c>
      <c r="F5" s="13">
        <v>22</v>
      </c>
      <c r="G5" s="18">
        <v>15</v>
      </c>
      <c r="H5" s="13"/>
      <c r="I5" s="18">
        <v>20</v>
      </c>
      <c r="J5" s="12">
        <f>SUM(I5,H5,G5)</f>
        <v>35</v>
      </c>
      <c r="K5" s="8"/>
      <c r="L5" s="13"/>
      <c r="M5" s="8"/>
      <c r="N5" s="13"/>
      <c r="O5" s="18"/>
      <c r="P5" s="18"/>
      <c r="Q5" s="18"/>
      <c r="R5" s="11"/>
      <c r="S5" s="3">
        <f xml:space="preserve"> IF(AND(L5 = "ΕΟΡΔΑΙΑΣ",N5 = "ΕΟΡΔΑΙΑΣ"), SUM(J5,K5,M5),  IF(L5 = "ΕΟΡΔΑΙΑΣ", SUM(J5,K5), 0) + IF(N5 = "ΕΟΡΔΑΙΑΣ", SUM(J5,M5),0)) + IF(P5 = "ΕΟΡΔΑΙΑΣ", O5, 0)  + IF(R5 = "ΕΟΡΔΑΙΑΣ", Q5, 0)</f>
        <v>0</v>
      </c>
      <c r="T5" s="3">
        <f xml:space="preserve"> IF(AND(L5 = "ΚΟΖΑΝΗΣ",N5 = "ΚΟΖΑΝΗΣ"), SUM(J5,K5,M5),  IF(L5 = "ΚΟΖΑΝΗΣ", SUM(J5,K5), 0) + IF(N5 = "ΚΟΖΑΝΗΣ", SUM(J5,M5),0)) + IF(P5 = "ΚΟΖΑΝΗΣ", O5, 0)  + IF(R5 = "ΚΟΖΑΝΗΣ", Q5, 0)</f>
        <v>0</v>
      </c>
      <c r="U5" s="3">
        <f xml:space="preserve"> IF(AND(L5 = "ΒΟΙΟΥ",N5 = "ΒΟΙΟΥ"), SUM(J5,K5,M5),  IF(L5 = "ΒΟΙΟΥ", SUM(J5,K5), 0) + IF(N5 = "ΒΟΙΟΥ", SUM(J5,M5),0)) + IF(P5 = "ΒΟΙΟΥ", O5, 0)  + IF(R5 = "ΒΟΙΟΥ", Q5, 0)</f>
        <v>0</v>
      </c>
      <c r="V5" s="3">
        <f xml:space="preserve"> IF(AND($L5 = "ΣΕΡΒΙΩΝ",$N5 = "ΣΕΡΒΙΩΝ"), SUM($J5,$K5,$M5),  IF($L5 = "ΣΕΡΒΙΩΝ", SUM($J5,$K5), 0) + IF($N5 = "ΣΕΡΒΙΩΝ", SUM($J5,$M5),0)) + IF($P5 = "ΣΕΡΒΙΩΝ", $O5, 0)  + IF($R5 = "ΣΕΡΒΙΩΝ",$Q5, 0)</f>
        <v>0</v>
      </c>
      <c r="W5" s="3">
        <f xml:space="preserve"> IF(AND($L5 = "ΒΕΛΒΕΝΤΟΥ",$N5 = "ΒΕΛΒΕΝΤΟΥ"), SUM($J5,$K5,$M5),  IF($L5 = "ΒΕΛΒΕΝΤΟΥ", SUM($J5,$K5), 0) + IF($N5 = "ΒΕΛΒΕΝΤΟΥ", SUM($J5,$M5),0)) + IF($P5 = "ΒΕΛΒΕΝΤΟΥ", $O5, 0)  + IF($R5 = "ΒΕΛΒΕΝΤΟΥ",$Q5, 0)</f>
        <v>0</v>
      </c>
      <c r="X5" s="28" t="s">
        <v>69</v>
      </c>
    </row>
    <row r="6" spans="1:24" ht="30" customHeight="1" x14ac:dyDescent="0.3">
      <c r="A6" s="16">
        <v>4</v>
      </c>
      <c r="B6" s="13">
        <v>607827</v>
      </c>
      <c r="C6" s="13" t="s">
        <v>45</v>
      </c>
      <c r="D6" s="8" t="s">
        <v>38</v>
      </c>
      <c r="E6" s="13" t="s">
        <v>46</v>
      </c>
      <c r="F6" s="13">
        <v>22</v>
      </c>
      <c r="G6" s="18">
        <v>15</v>
      </c>
      <c r="H6" s="13"/>
      <c r="I6" s="18">
        <v>17.5</v>
      </c>
      <c r="J6" s="12">
        <f>SUM(I6,H6,G6)</f>
        <v>32.5</v>
      </c>
      <c r="K6" s="8"/>
      <c r="L6" s="13"/>
      <c r="M6" s="8"/>
      <c r="N6" s="13"/>
      <c r="O6" s="18"/>
      <c r="P6" s="18"/>
      <c r="Q6" s="18"/>
      <c r="R6" s="11"/>
      <c r="S6" s="3">
        <f xml:space="preserve"> IF(AND(L6 = "ΕΟΡΔΑΙΑΣ",N6 = "ΕΟΡΔΑΙΑΣ"), SUM(J6,K6,M6),  IF(L6 = "ΕΟΡΔΑΙΑΣ", SUM(J6,K6), 0) + IF(N6 = "ΕΟΡΔΑΙΑΣ", SUM(J6,M6),0)) + IF(P6 = "ΕΟΡΔΑΙΑΣ", O6, 0)  + IF(R6 = "ΕΟΡΔΑΙΑΣ", Q6, 0)</f>
        <v>0</v>
      </c>
      <c r="T6" s="3">
        <f xml:space="preserve"> IF(AND(L6 = "ΚΟΖΑΝΗΣ",N6 = "ΚΟΖΑΝΗΣ"), SUM(J6,K6,M6),  IF(L6 = "ΚΟΖΑΝΗΣ", SUM(J6,K6), 0) + IF(N6 = "ΚΟΖΑΝΗΣ", SUM(J6,M6),0)) + IF(P6 = "ΚΟΖΑΝΗΣ", O6, 0)  + IF(R6 = "ΚΟΖΑΝΗΣ", Q6, 0)</f>
        <v>0</v>
      </c>
      <c r="U6" s="3">
        <f xml:space="preserve"> IF(AND(L6 = "ΒΟΙΟΥ",N6 = "ΒΟΙΟΥ"), SUM(J6,K6,M6),  IF(L6 = "ΒΟΙΟΥ", SUM(J6,K6), 0) + IF(N6 = "ΒΟΙΟΥ", SUM(J6,M6),0)) + IF(P6 = "ΒΟΙΟΥ", O6, 0)  + IF(R6 = "ΒΟΙΟΥ", Q6, 0)</f>
        <v>0</v>
      </c>
      <c r="V6" s="3">
        <f xml:space="preserve"> IF(AND($L6 = "ΣΕΡΒΙΩΝ",$N6 = "ΣΕΡΒΙΩΝ"), SUM($J6,$K6,$M6),  IF($L6 = "ΣΕΡΒΙΩΝ", SUM($J6,$K6), 0) + IF($N6 = "ΣΕΡΒΙΩΝ", SUM($J6,$M6),0)) + IF($P6 = "ΣΕΡΒΙΩΝ", $O6, 0)  + IF($R6 = "ΣΕΡΒΙΩΝ",$Q6, 0)</f>
        <v>0</v>
      </c>
      <c r="W6" s="3">
        <f xml:space="preserve"> IF(AND($L6 = "ΒΕΛΒΕΝΤΟΥ",$N6 = "ΒΕΛΒΕΝΤΟΥ"), SUM($J6,$K6,$M6),  IF($L6 = "ΒΕΛΒΕΝΤΟΥ", SUM($J6,$K6), 0) + IF($N6 = "ΒΕΛΒΕΝΤΟΥ", SUM($J6,$M6),0)) + IF($P6 = "ΒΕΛΒΕΝΤΟΥ", $O6, 0)  + IF($R6 = "ΒΕΛΒΕΝΤΟΥ",$Q6, 0)</f>
        <v>0</v>
      </c>
      <c r="X6" s="28" t="s">
        <v>70</v>
      </c>
    </row>
    <row r="7" spans="1:24" ht="30" customHeight="1" x14ac:dyDescent="0.3">
      <c r="A7" s="16">
        <v>5</v>
      </c>
      <c r="B7" s="8">
        <v>702094</v>
      </c>
      <c r="C7" s="13" t="s">
        <v>47</v>
      </c>
      <c r="D7" s="8" t="s">
        <v>38</v>
      </c>
      <c r="E7" s="8" t="s">
        <v>48</v>
      </c>
      <c r="F7" s="8">
        <v>23</v>
      </c>
      <c r="G7" s="8">
        <v>4</v>
      </c>
      <c r="H7" s="8"/>
      <c r="I7" s="8">
        <v>12.5</v>
      </c>
      <c r="J7" s="12">
        <f>SUM(I7,H7,G7)</f>
        <v>16.5</v>
      </c>
      <c r="K7" s="8">
        <v>4</v>
      </c>
      <c r="L7" s="13" t="s">
        <v>19</v>
      </c>
      <c r="M7" s="8"/>
      <c r="N7" s="13"/>
      <c r="O7" s="8"/>
      <c r="P7" s="8"/>
      <c r="Q7" s="8"/>
      <c r="R7" s="9"/>
      <c r="S7" s="3">
        <f xml:space="preserve"> IF(AND(L7 = "ΕΟΡΔΑΙΑΣ",N7 = "ΕΟΡΔΑΙΑΣ"), SUM(J7,K7,M7),  IF(L7 = "ΕΟΡΔΑΙΑΣ", SUM(J7,K7), 0) + IF(N7 = "ΕΟΡΔΑΙΑΣ", SUM(J7,M7),0)) + IF(P7 = "ΕΟΡΔΑΙΑΣ", O7, 0)  + IF(R7 = "ΕΟΡΔΑΙΑΣ", Q7, 0)</f>
        <v>0</v>
      </c>
      <c r="T7" s="3">
        <f xml:space="preserve"> IF(AND(L7 = "ΚΟΖΑΝΗΣ",N7 = "ΚΟΖΑΝΗΣ"), SUM(J7,K7,M7),  IF(L7 = "ΚΟΖΑΝΗΣ", SUM(J7,K7), 0) + IF(N7 = "ΚΟΖΑΝΗΣ", SUM(J7,M7),0)) + IF(P7 = "ΚΟΖΑΝΗΣ", O7, 0)  + IF(R7 = "ΚΟΖΑΝΗΣ", Q7, 0)</f>
        <v>20.5</v>
      </c>
      <c r="U7" s="3">
        <f xml:space="preserve"> IF(AND(L7 = "ΒΟΙΟΥ",N7 = "ΒΟΙΟΥ"), SUM(J7,K7,M7),  IF(L7 = "ΒΟΙΟΥ", SUM(J7,K7), 0) + IF(N7 = "ΒΟΙΟΥ", SUM(J7,M7),0)) + IF(P7 = "ΒΟΙΟΥ", O7, 0)  + IF(R7 = "ΒΟΙΟΥ", Q7, 0)</f>
        <v>0</v>
      </c>
      <c r="V7" s="3">
        <f xml:space="preserve"> IF(AND($L7 = "ΣΕΡΒΙΩΝ",$N7 = "ΣΕΡΒΙΩΝ"), SUM($J7,$K7,$M7),  IF($L7 = "ΣΕΡΒΙΩΝ", SUM($J7,$K7), 0) + IF($N7 = "ΣΕΡΒΙΩΝ", SUM($J7,$M7),0)) + IF($P7 = "ΣΕΡΒΙΩΝ", $O7, 0)  + IF($R7 = "ΣΕΡΒΙΩΝ",$Q7, 0)</f>
        <v>0</v>
      </c>
      <c r="W7" s="3">
        <f xml:space="preserve"> IF(AND($L7 = "ΒΕΛΒΕΝΤΟΥ",$N7 = "ΒΕΛΒΕΝΤΟΥ"), SUM($J7,$K7,$M7),  IF($L7 = "ΒΕΛΒΕΝΤΟΥ", SUM($J7,$K7), 0) + IF($N7 = "ΒΕΛΒΕΝΤΟΥ", SUM($J7,$M7),0)) + IF($P7 = "ΒΕΛΒΕΝΤΟΥ", $O7, 0)  + IF($R7 = "ΒΕΛΒΕΝΤΟΥ",$Q7, 0)</f>
        <v>0</v>
      </c>
      <c r="X7" s="28" t="s">
        <v>71</v>
      </c>
    </row>
  </sheetData>
  <mergeCells count="1">
    <mergeCell ref="A1:W1"/>
  </mergeCells>
  <conditionalFormatting sqref="S3:W7">
    <cfRule type="cellIs" dxfId="1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T3" sqref="T3"/>
    </sheetView>
  </sheetViews>
  <sheetFormatPr defaultColWidth="3.88671875" defaultRowHeight="14.4" x14ac:dyDescent="0.3"/>
  <cols>
    <col min="1" max="1" width="3.88671875" customWidth="1"/>
    <col min="2" max="2" width="6.33203125" customWidth="1"/>
    <col min="3" max="3" width="14.44140625" customWidth="1"/>
    <col min="4" max="4" width="6.33203125" customWidth="1"/>
    <col min="5" max="5" width="13.6640625" customWidth="1"/>
    <col min="6" max="6" width="7.88671875" customWidth="1"/>
    <col min="7" max="7" width="3" bestFit="1" customWidth="1"/>
    <col min="8" max="8" width="7.109375" bestFit="1" customWidth="1"/>
    <col min="9" max="9" width="3" bestFit="1" customWidth="1"/>
    <col min="10" max="10" width="7.109375" bestFit="1" customWidth="1"/>
    <col min="11" max="11" width="4.88671875" bestFit="1" customWidth="1"/>
    <col min="12" max="12" width="6.5546875" bestFit="1" customWidth="1"/>
    <col min="13" max="13" width="4.88671875" bestFit="1" customWidth="1"/>
    <col min="14" max="14" width="5.109375" bestFit="1" customWidth="1"/>
    <col min="15" max="15" width="6.6640625" hidden="1" customWidth="1"/>
    <col min="16" max="17" width="23.109375" customWidth="1"/>
    <col min="18" max="255" width="9.109375" customWidth="1"/>
  </cols>
  <sheetData>
    <row r="1" spans="1:17" ht="27.75" customHeight="1" x14ac:dyDescent="0.3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9.25" customHeight="1" x14ac:dyDescent="0.3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96.6" x14ac:dyDescent="0.3">
      <c r="A3" s="19" t="s">
        <v>9</v>
      </c>
      <c r="B3" s="19" t="s">
        <v>1</v>
      </c>
      <c r="C3" s="19" t="s">
        <v>0</v>
      </c>
      <c r="D3" s="19" t="s">
        <v>50</v>
      </c>
      <c r="E3" s="19" t="s">
        <v>51</v>
      </c>
      <c r="F3" s="20" t="s">
        <v>52</v>
      </c>
      <c r="G3" s="20" t="s">
        <v>2</v>
      </c>
      <c r="H3" s="20" t="s">
        <v>3</v>
      </c>
      <c r="I3" s="20" t="s">
        <v>4</v>
      </c>
      <c r="J3" s="20" t="s">
        <v>5</v>
      </c>
      <c r="K3" s="20" t="s">
        <v>8</v>
      </c>
      <c r="L3" s="20" t="s">
        <v>7</v>
      </c>
      <c r="M3" s="20" t="s">
        <v>6</v>
      </c>
      <c r="N3" s="20" t="s">
        <v>53</v>
      </c>
      <c r="O3" s="19" t="s">
        <v>24</v>
      </c>
      <c r="P3" s="19" t="s">
        <v>54</v>
      </c>
      <c r="Q3" s="19" t="s">
        <v>88</v>
      </c>
    </row>
    <row r="4" spans="1:17" ht="51" x14ac:dyDescent="0.3">
      <c r="A4" s="21">
        <v>1</v>
      </c>
      <c r="B4" s="22">
        <v>180987</v>
      </c>
      <c r="C4" s="22" t="s">
        <v>55</v>
      </c>
      <c r="D4" s="11">
        <v>21</v>
      </c>
      <c r="E4" s="11" t="s">
        <v>56</v>
      </c>
      <c r="F4" s="3">
        <v>123.09</v>
      </c>
      <c r="G4" s="22">
        <v>4</v>
      </c>
      <c r="H4" s="22" t="s">
        <v>19</v>
      </c>
      <c r="I4" s="22">
        <v>4</v>
      </c>
      <c r="J4" s="22" t="s">
        <v>19</v>
      </c>
      <c r="K4" s="3">
        <f xml:space="preserve"> IF(AND(H4 = "ΕΟΡΔΑΙΑΣ",J4 = "ΕΟΡΔΑΙΑΣ"), SUM(F4,G4,I4),  IF(H4 = "ΕΟΡΔΑΙΑΣ", SUM(F4,G4), 0) + IF(J4 = "ΕΟΡΔΑΙΑΣ", SUM(F4,I4),0))</f>
        <v>0</v>
      </c>
      <c r="L4" s="3">
        <f xml:space="preserve"> IF(AND(H4 = "ΚΟΖΑΝΗΣ",J4 = "ΚΟΖΑΝΗΣ"), SUM(F4,G4,I4),  IF(H4 = "ΚΟΖΑΝΗΣ", SUM(F4,G4), 0) + IF(J4 = "ΚΟΖΑΝΗΣ", SUM(F4,I4),0))</f>
        <v>131.09</v>
      </c>
      <c r="M4" s="3">
        <f xml:space="preserve"> IF(AND(H4 = "ΒΟΙΟΥ",J4 = "ΒΟΙΟΥ"), SUM(F4,G4,I4),  IF(H4 = "ΒΟΙΟΥ", SUM(F4,G4), 0) + IF(J4 = "ΒΟΙΟΥ", SUM(F4,I4),0))</f>
        <v>0</v>
      </c>
      <c r="N4" s="3">
        <f xml:space="preserve"> IF(AND(H4 = "ΣΕΡΒΙΩΝ ΒΕΛΒΕΝΤΟΥ",J4 = "ΣΕΡΒΙΩΝ ΒΕΛΒΕΝΤΟΥ"), SUM(F4,G4,I4),  IF(H4 = "ΣΕΡΒΙΩΝ ΒΕΛΒΕΝΤΟΥ", SUM(F4,G4), 0) + IF(J4 = "ΣΕΡΒΙΩΝ ΒΕΛΒΕΝΤΟΥ", SUM(F4,I4),0))</f>
        <v>0</v>
      </c>
      <c r="O4" s="3">
        <f>MAX(K4:N4,F4)</f>
        <v>131.09</v>
      </c>
      <c r="P4" s="23" t="s">
        <v>57</v>
      </c>
      <c r="Q4" s="23" t="s">
        <v>74</v>
      </c>
    </row>
    <row r="5" spans="1:17" ht="61.2" x14ac:dyDescent="0.3">
      <c r="A5" s="21">
        <v>2</v>
      </c>
      <c r="B5" s="22">
        <v>193819</v>
      </c>
      <c r="C5" s="11" t="s">
        <v>58</v>
      </c>
      <c r="D5" s="11">
        <v>21</v>
      </c>
      <c r="E5" s="11" t="s">
        <v>59</v>
      </c>
      <c r="F5" s="3">
        <v>118.98</v>
      </c>
      <c r="G5" s="22">
        <v>4</v>
      </c>
      <c r="H5" s="22" t="s">
        <v>19</v>
      </c>
      <c r="I5" s="22">
        <v>4</v>
      </c>
      <c r="J5" s="22" t="s">
        <v>19</v>
      </c>
      <c r="K5" s="3">
        <f xml:space="preserve"> IF(AND(H5 = "ΕΟΡΔΑΙΑΣ",J5 = "ΕΟΡΔΑΙΑΣ"), SUM(F5,G5,I5),  IF(H5 = "ΕΟΡΔΑΙΑΣ", SUM(F5,G5), 0) + IF(J5 = "ΕΟΡΔΑΙΑΣ", SUM(F5,I5),0))</f>
        <v>0</v>
      </c>
      <c r="L5" s="3">
        <f xml:space="preserve"> IF(AND(H5 = "ΚΟΖΑΝΗΣ",J5 = "ΚΟΖΑΝΗΣ"), SUM(F5,G5,I5),  IF(H5 = "ΚΟΖΑΝΗΣ", SUM(F5,G5), 0) + IF(J5 = "ΚΟΖΑΝΗΣ", SUM(F5,I5),0))</f>
        <v>126.98</v>
      </c>
      <c r="M5" s="3">
        <f xml:space="preserve"> IF(AND(H5 = "ΒΟΙΟΥ",J5 = "ΒΟΙΟΥ"), SUM(F5,G5,I5),  IF(H5 = "ΒΟΙΟΥ", SUM(F5,G5), 0) + IF(J5 = "ΒΟΙΟΥ", SUM(F5,I5),0))</f>
        <v>0</v>
      </c>
      <c r="N5" s="3">
        <f xml:space="preserve"> IF(AND(H5 = "ΣΕΡΒΙΩΝ ΒΕΛΒΕΝΤΟΥ",J5 = "ΣΕΡΒΙΩΝ ΒΕΛΒΕΝΤΟΥ"), SUM(F5,G5,I5),  IF(H5 = "ΣΕΡΒΙΩΝ ΒΕΛΒΕΝΤΟΥ", SUM(F5,G5), 0) + IF(J5 = "ΣΕΡΒΙΩΝ ΒΕΛΒΕΝΤΟΥ", SUM(F5,I5),0))</f>
        <v>0</v>
      </c>
      <c r="O5" s="3">
        <f>MAX(K5:N5,F5)</f>
        <v>126.98</v>
      </c>
      <c r="P5" s="23" t="s">
        <v>60</v>
      </c>
      <c r="Q5" s="23" t="s">
        <v>75</v>
      </c>
    </row>
    <row r="6" spans="1:17" ht="51" x14ac:dyDescent="0.3">
      <c r="A6" s="21">
        <v>3</v>
      </c>
      <c r="B6" s="22">
        <v>180738</v>
      </c>
      <c r="C6" s="11" t="s">
        <v>61</v>
      </c>
      <c r="D6" s="11">
        <v>21</v>
      </c>
      <c r="E6" s="11" t="s">
        <v>62</v>
      </c>
      <c r="F6" s="3">
        <v>115.95</v>
      </c>
      <c r="G6" s="22">
        <v>4</v>
      </c>
      <c r="H6" s="22" t="s">
        <v>19</v>
      </c>
      <c r="I6" s="22">
        <v>4</v>
      </c>
      <c r="J6" s="22" t="s">
        <v>19</v>
      </c>
      <c r="K6" s="3">
        <f xml:space="preserve"> IF(AND(H6 = "ΕΟΡΔΑΙΑΣ",J6 = "ΕΟΡΔΑΙΑΣ"), SUM(F6,G6,I6),  IF(H6 = "ΕΟΡΔΑΙΑΣ", SUM(F6,G6), 0) + IF(J6 = "ΕΟΡΔΑΙΑΣ", SUM(F6,I6),0))</f>
        <v>0</v>
      </c>
      <c r="L6" s="3">
        <f xml:space="preserve"> IF(AND(H6 = "ΚΟΖΑΝΗΣ",J6 = "ΚΟΖΑΝΗΣ"), SUM(F6,G6,I6),  IF(H6 = "ΚΟΖΑΝΗΣ", SUM(F6,G6), 0) + IF(J6 = "ΚΟΖΑΝΗΣ", SUM(F6,I6),0))</f>
        <v>123.95</v>
      </c>
      <c r="M6" s="3">
        <f xml:space="preserve"> IF(AND(H6 = "ΒΟΙΟΥ",J6 = "ΒΟΙΟΥ"), SUM(F6,G6,I6),  IF(H6 = "ΒΟΙΟΥ", SUM(F6,G6), 0) + IF(J6 = "ΒΟΙΟΥ", SUM(F6,I6),0))</f>
        <v>0</v>
      </c>
      <c r="N6" s="3">
        <f xml:space="preserve"> IF(AND(H6 = "ΣΕΡΒΙΩΝ ΒΕΛΒΕΝΤΟΥ",J6 = "ΣΕΡΒΙΩΝ ΒΕΛΒΕΝΤΟΥ"), SUM(F6,G6,I6),  IF(H6 = "ΣΕΡΒΙΩΝ ΒΕΛΒΕΝΤΟΥ", SUM(F6,G6), 0) + IF(J6 = "ΣΕΡΒΙΩΝ ΒΕΛΒΕΝΤΟΥ", SUM(F6,I6),0))</f>
        <v>0</v>
      </c>
      <c r="O6" s="3">
        <f>MAX(K6:N6,F6)</f>
        <v>123.95</v>
      </c>
      <c r="P6" s="23" t="s">
        <v>63</v>
      </c>
      <c r="Q6" s="23" t="s">
        <v>76</v>
      </c>
    </row>
    <row r="7" spans="1:17" ht="61.2" x14ac:dyDescent="0.3">
      <c r="A7" s="21">
        <v>4</v>
      </c>
      <c r="B7" s="22">
        <v>702637</v>
      </c>
      <c r="C7" s="14" t="s">
        <v>64</v>
      </c>
      <c r="D7" s="11">
        <v>23</v>
      </c>
      <c r="E7" s="11" t="s">
        <v>65</v>
      </c>
      <c r="F7" s="3">
        <v>104.53</v>
      </c>
      <c r="G7" s="22">
        <v>4</v>
      </c>
      <c r="H7" s="22" t="s">
        <v>19</v>
      </c>
      <c r="I7" s="22"/>
      <c r="J7" s="22"/>
      <c r="K7" s="3">
        <f xml:space="preserve"> IF(AND(H7 = "ΕΟΡΔΑΙΑΣ",J7 = "ΕΟΡΔΑΙΑΣ"), SUM(F7,G7,I7),  IF(H7 = "ΕΟΡΔΑΙΑΣ", SUM(F7,G7), 0) + IF(J7 = "ΕΟΡΔΑΙΑΣ", SUM(F7,I7),0))</f>
        <v>0</v>
      </c>
      <c r="L7" s="3">
        <f xml:space="preserve"> IF(AND(H7 = "ΚΟΖΑΝΗΣ",J7 = "ΚΟΖΑΝΗΣ"), SUM(F7,G7,I7),  IF(H7 = "ΚΟΖΑΝΗΣ", SUM(F7,G7), 0) + IF(J7 = "ΚΟΖΑΝΗΣ", SUM(F7,I7),0))</f>
        <v>108.53</v>
      </c>
      <c r="M7" s="3">
        <f xml:space="preserve"> IF(AND(H7 = "ΒΟΙΟΥ",J7 = "ΒΟΙΟΥ"), SUM(F7,G7,I7),  IF(H7 = "ΒΟΙΟΥ", SUM(F7,G7), 0) + IF(J7 = "ΒΟΙΟΥ", SUM(F7,I7),0))</f>
        <v>0</v>
      </c>
      <c r="N7" s="3">
        <f xml:space="preserve"> IF(AND(H7 = "ΣΕΡΒΙΩΝ ΒΕΛΒΕΝΤΟΥ",J7 = "ΣΕΡΒΙΩΝ ΒΕΛΒΕΝΤΟΥ"), SUM(F7,G7,I7),  IF(H7 = "ΣΕΡΒΙΩΝ ΒΕΛΒΕΝΤΟΥ", SUM(F7,G7), 0) + IF(J7 = "ΣΕΡΒΙΩΝ ΒΕΛΒΕΝΤΟΥ", SUM(F7,I7),0))</f>
        <v>0</v>
      </c>
      <c r="O7" s="3">
        <f>MAX(K7:N7,F7)</f>
        <v>108.53</v>
      </c>
      <c r="P7" s="23" t="s">
        <v>66</v>
      </c>
      <c r="Q7" s="23" t="s">
        <v>77</v>
      </c>
    </row>
  </sheetData>
  <mergeCells count="2">
    <mergeCell ref="A1:Q1"/>
    <mergeCell ref="A2:Q2"/>
  </mergeCells>
  <conditionalFormatting sqref="K4:O7">
    <cfRule type="cellIs" dxfId="0" priority="2" stopIfTrue="1" operator="equal">
      <formula>0</formula>
    </cfRule>
  </conditionalFormatting>
  <pageMargins left="0.17" right="0.1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sqref="A1:H1"/>
    </sheetView>
  </sheetViews>
  <sheetFormatPr defaultRowHeight="14.4" x14ac:dyDescent="0.3"/>
  <cols>
    <col min="1" max="1" width="5.6640625" customWidth="1"/>
    <col min="2" max="2" width="7.44140625" customWidth="1"/>
    <col min="3" max="3" width="11.5546875" customWidth="1"/>
    <col min="4" max="4" width="7.6640625" customWidth="1"/>
    <col min="5" max="5" width="15" customWidth="1"/>
    <col min="6" max="6" width="9.33203125" customWidth="1"/>
    <col min="7" max="7" width="15.6640625" customWidth="1"/>
    <col min="8" max="8" width="14.6640625" customWidth="1"/>
  </cols>
  <sheetData>
    <row r="1" spans="1:8" ht="63.75" customHeight="1" x14ac:dyDescent="0.3">
      <c r="A1" s="32" t="s">
        <v>90</v>
      </c>
      <c r="B1" s="32"/>
      <c r="C1" s="32"/>
      <c r="D1" s="32"/>
      <c r="E1" s="32"/>
      <c r="F1" s="32"/>
      <c r="G1" s="32"/>
      <c r="H1" s="32"/>
    </row>
    <row r="2" spans="1:8" ht="95.25" customHeight="1" x14ac:dyDescent="0.3">
      <c r="A2" s="1" t="s">
        <v>9</v>
      </c>
      <c r="B2" s="2" t="s">
        <v>1</v>
      </c>
      <c r="C2" s="2" t="s">
        <v>0</v>
      </c>
      <c r="D2" s="2" t="s">
        <v>34</v>
      </c>
      <c r="E2" s="2" t="s">
        <v>10</v>
      </c>
      <c r="F2" s="2" t="s">
        <v>35</v>
      </c>
      <c r="G2" s="1" t="s">
        <v>36</v>
      </c>
      <c r="H2" s="1" t="s">
        <v>86</v>
      </c>
    </row>
    <row r="3" spans="1:8" ht="98.25" customHeight="1" x14ac:dyDescent="0.3">
      <c r="A3" s="16">
        <v>1</v>
      </c>
      <c r="B3" s="8">
        <v>190971</v>
      </c>
      <c r="C3" s="13" t="s">
        <v>79</v>
      </c>
      <c r="D3" s="8" t="s">
        <v>78</v>
      </c>
      <c r="E3" s="8" t="s">
        <v>85</v>
      </c>
      <c r="F3" s="8">
        <v>21</v>
      </c>
      <c r="G3" s="24" t="s">
        <v>84</v>
      </c>
      <c r="H3" s="24" t="s">
        <v>91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ΠΕ60 ΑΠΟΣΠΑΣΕΙΣ </vt:lpstr>
      <vt:lpstr>ΠΕ70 ΤΟΠΟΘΕΤΗΣΕΙΣ </vt:lpstr>
      <vt:lpstr>ΠΕ05 ΤΡΟΠΟΠΟΙΗΣΕΙΣ </vt:lpstr>
      <vt:lpstr>ΠΕ86 ΕΠΑΝΑΤΟΠΟΘΕΤΗΣΗ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2020-09-07T13:12:23Z</dcterms:modified>
</cp:coreProperties>
</file>